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>
    <definedName name="_xlnm.Print_Area" localSheetId="0">'Лист1'!$A$1:$W$29</definedName>
  </definedNames>
  <calcPr fullCalcOnLoad="1"/>
</workbook>
</file>

<file path=xl/comments1.xml><?xml version="1.0" encoding="utf-8"?>
<comments xmlns="http://schemas.openxmlformats.org/spreadsheetml/2006/main">
  <authors>
    <author>User089</author>
  </authors>
  <commentList>
    <comment ref="U33" authorId="0">
      <text>
        <r>
          <rPr>
            <b/>
            <sz val="8"/>
            <rFont val="Tahoma"/>
            <family val="0"/>
          </rPr>
          <t>User089:</t>
        </r>
        <r>
          <rPr>
            <sz val="8"/>
            <rFont val="Tahoma"/>
            <family val="0"/>
          </rPr>
          <t xml:space="preserve">
737,2</t>
        </r>
      </text>
    </comment>
    <comment ref="V33" authorId="0">
      <text>
        <r>
          <rPr>
            <b/>
            <sz val="8"/>
            <rFont val="Tahoma"/>
            <family val="0"/>
          </rPr>
          <t>User089:</t>
        </r>
        <r>
          <rPr>
            <sz val="8"/>
            <rFont val="Tahoma"/>
            <family val="0"/>
          </rPr>
          <t xml:space="preserve">
737,2</t>
        </r>
      </text>
    </comment>
  </commentList>
</comments>
</file>

<file path=xl/sharedStrings.xml><?xml version="1.0" encoding="utf-8"?>
<sst xmlns="http://schemas.openxmlformats.org/spreadsheetml/2006/main" count="52" uniqueCount="34">
  <si>
    <t>Исполнение бюджета на 01.01.2017 по учреждениям отрасли "Образование"</t>
  </si>
  <si>
    <t>№ п/п</t>
  </si>
  <si>
    <t>Наименование районов 
и городов</t>
  </si>
  <si>
    <t>Дошкольные 
образовательные учреждения</t>
  </si>
  <si>
    <t>Школы</t>
  </si>
  <si>
    <t>Учреждения дополнительного образования</t>
  </si>
  <si>
    <t>Учреждения начального профессионального образования</t>
  </si>
  <si>
    <t>Учреждения среднего профессионального образования</t>
  </si>
  <si>
    <t xml:space="preserve">Прочие </t>
  </si>
  <si>
    <t>Всего</t>
  </si>
  <si>
    <t>План,
тыс.  рублей</t>
  </si>
  <si>
    <t>Исполнение,
тыс.  рублей</t>
  </si>
  <si>
    <t>%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</si>
  <si>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</si>
  <si>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</si>
  <si>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</si>
  <si>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</si>
  <si>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</si>
  <si>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</si>
  <si>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</si>
  <si>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</si>
  <si>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</si>
  <si>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</si>
  <si>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</si>
  <si>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</si>
  <si>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</si>
  <si>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</si>
  <si>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г.Йошкар-Ола</t>
  </si>
  <si>
    <t>г.Волжск</t>
  </si>
  <si>
    <t>г.Козьмодемьянск</t>
  </si>
  <si>
    <t>Итого:</t>
  </si>
  <si>
    <t>Республиканский</t>
  </si>
  <si>
    <t>Всего:</t>
  </si>
  <si>
    <t>Удельный вес в общих расходах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</si>
</sst>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\ ###0.0_-;\-\ ###0.0_-;_-\ &quot;-&quot;_-;_-@_-"/>
    <numFmt numFmtId="166" formatCode="_(* #,##0.0_);_(* \(#,##0.0\);_(* &quot;-&quot;??_);_(@_)"/>
    <numFmt numFmtId="167" formatCode="_(* #,##0.00_);_(* \(#,##0.00\);_(* &quot;-&quot;??_);_(@_)"/>
    <numFmt numFmtId="168" formatCode="#,##0.0"/>
    <numFmt numFmtId="169" formatCode="_-* #,##0.0_р_._-;\-* #,##0.0_р_._-;_-* &quot;-&quot;?_р_._-;_-@_-"/>
  </numFmts>
  <fonts count="12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>
      <alignment/>
    </xf>
    <xf numFmtId="4" fontId="8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" fontId="2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66" fontId="3" fillId="0" borderId="0" xfId="18" applyNumberFormat="1" applyFont="1" applyFill="1" applyAlignment="1">
      <alignment/>
    </xf>
    <xf numFmtId="43" fontId="3" fillId="0" borderId="0" xfId="18" applyFont="1" applyFill="1" applyAlignment="1">
      <alignment/>
    </xf>
    <xf numFmtId="168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tabSelected="1" zoomScaleSheetLayoutView="80" workbookViewId="0" topLeftCell="A2">
      <selection activeCell="I28" sqref="I28"/>
    </sheetView>
  </sheetViews>
  <sheetFormatPr defaultColWidth="9.00390625" defaultRowHeight="12.75"/>
  <cols>
    <col min="1" max="1" width="5.125" style="3" customWidth="1"/>
    <col min="2" max="2" width="19.375" style="3" customWidth="1"/>
    <col min="3" max="3" width="12.00390625" style="3" customWidth="1"/>
    <col min="4" max="4" width="11.375" style="3" customWidth="1"/>
    <col min="5" max="5" width="6.125" style="3" customWidth="1"/>
    <col min="6" max="6" width="12.00390625" style="3" customWidth="1"/>
    <col min="7" max="7" width="11.625" style="3" customWidth="1"/>
    <col min="8" max="8" width="5.75390625" style="3" customWidth="1"/>
    <col min="9" max="9" width="10.75390625" style="3" customWidth="1"/>
    <col min="10" max="10" width="11.00390625" style="3" customWidth="1"/>
    <col min="11" max="11" width="6.25390625" style="3" customWidth="1"/>
    <col min="12" max="12" width="10.25390625" style="3" hidden="1" customWidth="1"/>
    <col min="13" max="13" width="12.00390625" style="3" hidden="1" customWidth="1"/>
    <col min="14" max="14" width="6.75390625" style="3" hidden="1" customWidth="1"/>
    <col min="15" max="15" width="10.25390625" style="3" customWidth="1"/>
    <col min="16" max="16" width="10.875" style="3" customWidth="1"/>
    <col min="17" max="17" width="8.75390625" style="3" customWidth="1"/>
    <col min="18" max="19" width="11.125" style="3" customWidth="1"/>
    <col min="20" max="20" width="7.00390625" style="3" customWidth="1"/>
    <col min="21" max="21" width="13.625" style="3" customWidth="1"/>
    <col min="22" max="22" width="14.375" style="3" customWidth="1"/>
    <col min="23" max="23" width="7.75390625" style="3" customWidth="1"/>
    <col min="24" max="26" width="15.25390625" style="3" customWidth="1"/>
    <col min="27" max="27" width="13.00390625" style="3" customWidth="1"/>
    <col min="28" max="16384" width="9.125" style="3" customWidth="1"/>
  </cols>
  <sheetData>
    <row r="1" spans="1:23" ht="18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0"/>
      <c r="S1" s="40"/>
      <c r="T1" s="2"/>
      <c r="V1" s="41"/>
      <c r="W1" s="41"/>
    </row>
    <row r="2" spans="1:23" ht="18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30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2.75" customHeight="1">
      <c r="A4" s="44" t="s">
        <v>1</v>
      </c>
      <c r="B4" s="47" t="s">
        <v>2</v>
      </c>
      <c r="C4" s="47" t="s">
        <v>3</v>
      </c>
      <c r="D4" s="47"/>
      <c r="E4" s="47"/>
      <c r="F4" s="47" t="s">
        <v>4</v>
      </c>
      <c r="G4" s="47"/>
      <c r="H4" s="47"/>
      <c r="I4" s="47" t="s">
        <v>5</v>
      </c>
      <c r="J4" s="47"/>
      <c r="K4" s="47"/>
      <c r="L4" s="48" t="s">
        <v>6</v>
      </c>
      <c r="M4" s="49"/>
      <c r="N4" s="50"/>
      <c r="O4" s="48" t="s">
        <v>7</v>
      </c>
      <c r="P4" s="49"/>
      <c r="Q4" s="50"/>
      <c r="R4" s="54" t="s">
        <v>8</v>
      </c>
      <c r="S4" s="54"/>
      <c r="T4" s="54"/>
      <c r="U4" s="55" t="s">
        <v>9</v>
      </c>
      <c r="V4" s="55"/>
      <c r="W4" s="55"/>
    </row>
    <row r="5" spans="1:23" ht="43.5" customHeight="1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51"/>
      <c r="M5" s="52"/>
      <c r="N5" s="53"/>
      <c r="O5" s="51"/>
      <c r="P5" s="52"/>
      <c r="Q5" s="53"/>
      <c r="R5" s="54"/>
      <c r="S5" s="54"/>
      <c r="T5" s="54"/>
      <c r="U5" s="55"/>
      <c r="V5" s="55"/>
      <c r="W5" s="55"/>
    </row>
    <row r="6" spans="1:25" ht="12.75" customHeight="1">
      <c r="A6" s="45"/>
      <c r="B6" s="47"/>
      <c r="C6" s="56" t="s">
        <v>10</v>
      </c>
      <c r="D6" s="56" t="s">
        <v>11</v>
      </c>
      <c r="E6" s="56" t="s">
        <v>12</v>
      </c>
      <c r="F6" s="56" t="s">
        <v>10</v>
      </c>
      <c r="G6" s="56" t="s">
        <v>11</v>
      </c>
      <c r="H6" s="56" t="s">
        <v>12</v>
      </c>
      <c r="I6" s="56" t="s">
        <v>10</v>
      </c>
      <c r="J6" s="56" t="s">
        <v>11</v>
      </c>
      <c r="K6" s="56" t="s">
        <v>12</v>
      </c>
      <c r="L6" s="56" t="s">
        <v>10</v>
      </c>
      <c r="M6" s="56" t="s">
        <v>11</v>
      </c>
      <c r="N6" s="56" t="s">
        <v>12</v>
      </c>
      <c r="O6" s="56" t="s">
        <v>10</v>
      </c>
      <c r="P6" s="56" t="s">
        <v>11</v>
      </c>
      <c r="Q6" s="56" t="s">
        <v>12</v>
      </c>
      <c r="R6" s="56" t="s">
        <v>10</v>
      </c>
      <c r="S6" s="56" t="s">
        <v>11</v>
      </c>
      <c r="T6" s="56" t="s">
        <v>12</v>
      </c>
      <c r="U6" s="56" t="s">
        <v>10</v>
      </c>
      <c r="V6" s="56" t="s">
        <v>11</v>
      </c>
      <c r="W6" s="56" t="s">
        <v>12</v>
      </c>
      <c r="Y6" s="57"/>
    </row>
    <row r="7" spans="1:25" ht="12.75" customHeight="1">
      <c r="A7" s="45"/>
      <c r="B7" s="47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Y7" s="57"/>
    </row>
    <row r="8" spans="1:25" ht="12.75" customHeight="1">
      <c r="A8" s="46"/>
      <c r="B8" s="47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Y8" s="58"/>
    </row>
    <row r="9" spans="1:27" ht="18.75" customHeight="1">
      <c r="A9" s="4">
        <v>1</v>
      </c>
      <c r="B9" s="5" t="s">
        <v>13</v>
      </c>
      <c r="C9" s="6">
        <v>83332.45</v>
      </c>
      <c r="D9" s="6">
        <v>76625</v>
      </c>
      <c r="E9" s="7">
        <f aca="true" t="shared" si="0" ref="E9:E28">D9/C9*100</f>
        <v>91.95097468033161</v>
      </c>
      <c r="F9" s="8">
        <v>147858.83</v>
      </c>
      <c r="G9" s="6">
        <v>132491.08</v>
      </c>
      <c r="H9" s="7">
        <f aca="true" t="shared" si="1" ref="H9:H28">G9/F9*100</f>
        <v>89.60647125369516</v>
      </c>
      <c r="I9" s="6">
        <v>6814.57</v>
      </c>
      <c r="J9" s="6">
        <v>6714.57</v>
      </c>
      <c r="K9" s="7">
        <f aca="true" t="shared" si="2" ref="K9:K28">J9/I9*100</f>
        <v>98.53255597932078</v>
      </c>
      <c r="L9" s="7"/>
      <c r="M9" s="7"/>
      <c r="N9" s="7" t="e">
        <f aca="true" t="shared" si="3" ref="N9:N28">M9/L9*100</f>
        <v>#DIV/0!</v>
      </c>
      <c r="O9" s="7"/>
      <c r="P9" s="7"/>
      <c r="Q9" s="7">
        <v>0</v>
      </c>
      <c r="R9" s="6">
        <v>36988.78</v>
      </c>
      <c r="S9" s="6">
        <v>36805.57</v>
      </c>
      <c r="T9" s="7">
        <f aca="true" t="shared" si="4" ref="T9:T28">S9/R9*100</f>
        <v>99.50468763771067</v>
      </c>
      <c r="U9" s="9">
        <f aca="true" t="shared" si="5" ref="U9:V11">C9+F9+I9+R9</f>
        <v>274994.63</v>
      </c>
      <c r="V9" s="9">
        <f>SUM(D9+G9+J9+S9)</f>
        <v>252636.22</v>
      </c>
      <c r="W9" s="7">
        <f aca="true" t="shared" si="6" ref="W9:W28">V9/U9*100</f>
        <v>91.8695103246198</v>
      </c>
      <c r="X9" s="10"/>
      <c r="Y9" s="10"/>
      <c r="Z9" s="11"/>
      <c r="AA9" s="11"/>
    </row>
    <row r="10" spans="1:27" ht="18.75" customHeight="1">
      <c r="A10" s="4">
        <v>2</v>
      </c>
      <c r="B10" s="5" t="s">
        <v>14</v>
      </c>
      <c r="C10" s="6">
        <v>51508.4</v>
      </c>
      <c r="D10" s="6">
        <v>38926</v>
      </c>
      <c r="E10" s="7">
        <f t="shared" si="0"/>
        <v>75.57213968983699</v>
      </c>
      <c r="F10" s="6">
        <v>154042.9</v>
      </c>
      <c r="G10" s="6">
        <v>145841.9</v>
      </c>
      <c r="H10" s="7">
        <f t="shared" si="1"/>
        <v>94.67615839483676</v>
      </c>
      <c r="I10" s="6">
        <v>7479.2</v>
      </c>
      <c r="J10" s="6">
        <v>7460.8</v>
      </c>
      <c r="K10" s="7">
        <f t="shared" si="2"/>
        <v>99.75398438335651</v>
      </c>
      <c r="L10" s="7"/>
      <c r="M10" s="7"/>
      <c r="N10" s="7" t="e">
        <f t="shared" si="3"/>
        <v>#DIV/0!</v>
      </c>
      <c r="O10" s="7"/>
      <c r="P10" s="7"/>
      <c r="Q10" s="7">
        <v>0</v>
      </c>
      <c r="R10" s="12">
        <v>30482.5</v>
      </c>
      <c r="S10" s="6">
        <v>30208.9</v>
      </c>
      <c r="T10" s="7">
        <f t="shared" si="4"/>
        <v>99.10243582383336</v>
      </c>
      <c r="U10" s="9">
        <f t="shared" si="5"/>
        <v>243513</v>
      </c>
      <c r="V10" s="9">
        <f t="shared" si="5"/>
        <v>222437.59999999998</v>
      </c>
      <c r="W10" s="7">
        <f t="shared" si="6"/>
        <v>91.3452669877994</v>
      </c>
      <c r="X10" s="10"/>
      <c r="Y10" s="10"/>
      <c r="Z10" s="11"/>
      <c r="AA10" s="11"/>
    </row>
    <row r="11" spans="1:27" ht="18.75" customHeight="1">
      <c r="A11" s="4">
        <v>3</v>
      </c>
      <c r="B11" s="5" t="s">
        <v>15</v>
      </c>
      <c r="C11" s="13">
        <v>130910.3</v>
      </c>
      <c r="D11" s="13">
        <v>128509.9</v>
      </c>
      <c r="E11" s="7">
        <f t="shared" si="0"/>
        <v>98.16637804664721</v>
      </c>
      <c r="F11" s="14">
        <v>209237.9</v>
      </c>
      <c r="G11" s="14">
        <v>199325.4</v>
      </c>
      <c r="H11" s="7">
        <f t="shared" si="1"/>
        <v>95.26256954404532</v>
      </c>
      <c r="I11" s="13">
        <v>7537.4</v>
      </c>
      <c r="J11" s="13">
        <v>7478</v>
      </c>
      <c r="K11" s="7">
        <f t="shared" si="2"/>
        <v>99.211929843182</v>
      </c>
      <c r="L11" s="7"/>
      <c r="M11" s="7"/>
      <c r="N11" s="7" t="e">
        <f t="shared" si="3"/>
        <v>#DIV/0!</v>
      </c>
      <c r="O11" s="7"/>
      <c r="P11" s="7"/>
      <c r="Q11" s="7">
        <v>0</v>
      </c>
      <c r="R11" s="15">
        <v>46900</v>
      </c>
      <c r="S11" s="13">
        <v>46264.5</v>
      </c>
      <c r="T11" s="7">
        <f t="shared" si="4"/>
        <v>98.64498933901919</v>
      </c>
      <c r="U11" s="9">
        <f t="shared" si="5"/>
        <v>394585.60000000003</v>
      </c>
      <c r="V11" s="9">
        <f t="shared" si="5"/>
        <v>381577.8</v>
      </c>
      <c r="W11" s="7">
        <f t="shared" si="6"/>
        <v>96.70342759593862</v>
      </c>
      <c r="X11" s="10"/>
      <c r="Y11" s="10"/>
      <c r="Z11" s="11"/>
      <c r="AA11" s="11"/>
    </row>
    <row r="12" spans="1:27" ht="18.75" customHeight="1">
      <c r="A12" s="4">
        <v>4</v>
      </c>
      <c r="B12" s="5" t="s">
        <v>16</v>
      </c>
      <c r="C12" s="16">
        <v>26513.13529</v>
      </c>
      <c r="D12" s="7">
        <v>25107.89536</v>
      </c>
      <c r="E12" s="7">
        <f t="shared" si="0"/>
        <v>94.69983495113074</v>
      </c>
      <c r="F12" s="7">
        <v>78634.98967</v>
      </c>
      <c r="G12" s="7">
        <v>73139.82857</v>
      </c>
      <c r="H12" s="7">
        <f t="shared" si="1"/>
        <v>93.01181176081917</v>
      </c>
      <c r="I12" s="7">
        <v>3851.4788</v>
      </c>
      <c r="J12" s="7">
        <v>2791.56314</v>
      </c>
      <c r="K12" s="7">
        <f t="shared" si="2"/>
        <v>72.48029354335276</v>
      </c>
      <c r="L12" s="7"/>
      <c r="M12" s="7"/>
      <c r="N12" s="7" t="e">
        <f t="shared" si="3"/>
        <v>#DIV/0!</v>
      </c>
      <c r="O12" s="7"/>
      <c r="P12" s="7"/>
      <c r="Q12" s="7">
        <v>0</v>
      </c>
      <c r="R12" s="7">
        <f>28588.1+0.02</f>
        <v>28588.12</v>
      </c>
      <c r="S12" s="7">
        <f>29570.6-0.01</f>
        <v>29570.59</v>
      </c>
      <c r="T12" s="7">
        <f t="shared" si="4"/>
        <v>103.43663731647972</v>
      </c>
      <c r="U12" s="9">
        <f>F12+C12+I12+R12</f>
        <v>137587.72376</v>
      </c>
      <c r="V12" s="9">
        <f>G12+D12+J12+S12</f>
        <v>130609.87706999999</v>
      </c>
      <c r="W12" s="7">
        <f t="shared" si="6"/>
        <v>94.92843801808093</v>
      </c>
      <c r="X12" s="10"/>
      <c r="Y12" s="10"/>
      <c r="Z12" s="11"/>
      <c r="AA12" s="11"/>
    </row>
    <row r="13" spans="1:27" ht="18.75" customHeight="1">
      <c r="A13" s="4">
        <v>5</v>
      </c>
      <c r="B13" s="5" t="s">
        <v>17</v>
      </c>
      <c r="C13" s="6">
        <v>45007.4</v>
      </c>
      <c r="D13" s="6">
        <v>37026.4</v>
      </c>
      <c r="E13" s="7">
        <f t="shared" si="0"/>
        <v>82.2673604784991</v>
      </c>
      <c r="F13" s="6">
        <v>104322.2</v>
      </c>
      <c r="G13" s="6">
        <v>96140.6</v>
      </c>
      <c r="H13" s="7">
        <f t="shared" si="1"/>
        <v>92.15737398176036</v>
      </c>
      <c r="I13" s="6">
        <v>2934.8</v>
      </c>
      <c r="J13" s="6">
        <v>2663.6</v>
      </c>
      <c r="K13" s="7">
        <f t="shared" si="2"/>
        <v>90.75916587160964</v>
      </c>
      <c r="L13" s="7"/>
      <c r="M13" s="7"/>
      <c r="N13" s="7" t="e">
        <f t="shared" si="3"/>
        <v>#DIV/0!</v>
      </c>
      <c r="O13" s="7"/>
      <c r="P13" s="7"/>
      <c r="Q13" s="7">
        <v>0</v>
      </c>
      <c r="R13" s="7">
        <v>18454.5</v>
      </c>
      <c r="S13" s="6">
        <v>16704.2</v>
      </c>
      <c r="T13" s="7">
        <f t="shared" si="4"/>
        <v>90.51559240293696</v>
      </c>
      <c r="U13" s="9">
        <f>R13+O13+L13+I13+F13+C13</f>
        <v>170718.9</v>
      </c>
      <c r="V13" s="9">
        <f>S13+P13+M13+J13+G13+D13</f>
        <v>152534.80000000002</v>
      </c>
      <c r="W13" s="7">
        <f t="shared" si="6"/>
        <v>89.34851384351704</v>
      </c>
      <c r="X13" s="10"/>
      <c r="Y13" s="10"/>
      <c r="Z13" s="11"/>
      <c r="AA13" s="11"/>
    </row>
    <row r="14" spans="1:27" ht="18.75" customHeight="1">
      <c r="A14" s="4">
        <v>6</v>
      </c>
      <c r="B14" s="5" t="s">
        <v>18</v>
      </c>
      <c r="C14" s="6">
        <v>67182.9</v>
      </c>
      <c r="D14" s="6">
        <v>56766.8</v>
      </c>
      <c r="E14" s="7">
        <f t="shared" si="0"/>
        <v>84.4959059522587</v>
      </c>
      <c r="F14" s="6">
        <v>132897.3</v>
      </c>
      <c r="G14" s="6">
        <v>110809.7</v>
      </c>
      <c r="H14" s="7">
        <f t="shared" si="1"/>
        <v>83.3799482758491</v>
      </c>
      <c r="I14" s="6">
        <v>5953.4</v>
      </c>
      <c r="J14" s="6">
        <v>5566</v>
      </c>
      <c r="K14" s="7">
        <f t="shared" si="2"/>
        <v>93.49279403366144</v>
      </c>
      <c r="L14" s="7"/>
      <c r="M14" s="7"/>
      <c r="N14" s="7" t="e">
        <f t="shared" si="3"/>
        <v>#DIV/0!</v>
      </c>
      <c r="O14" s="7"/>
      <c r="P14" s="7"/>
      <c r="Q14" s="7">
        <v>0</v>
      </c>
      <c r="R14" s="7">
        <v>28979.4</v>
      </c>
      <c r="S14" s="7">
        <f>26227.8+0.5</f>
        <v>26228.3</v>
      </c>
      <c r="T14" s="7">
        <f t="shared" si="4"/>
        <v>90.50670476269349</v>
      </c>
      <c r="U14" s="9">
        <f>C14+F14+I14+R14</f>
        <v>235012.99999999997</v>
      </c>
      <c r="V14" s="9">
        <f>D14+G14+J14+S14</f>
        <v>199370.8</v>
      </c>
      <c r="W14" s="7">
        <f t="shared" si="6"/>
        <v>84.83394535621434</v>
      </c>
      <c r="X14" s="10"/>
      <c r="Y14" s="10"/>
      <c r="Z14" s="11"/>
      <c r="AA14" s="11"/>
    </row>
    <row r="15" spans="1:27" ht="18.75" customHeight="1">
      <c r="A15" s="4">
        <v>7</v>
      </c>
      <c r="B15" s="5" t="s">
        <v>19</v>
      </c>
      <c r="C15" s="6">
        <v>225065.8</v>
      </c>
      <c r="D15" s="6">
        <v>222033.3</v>
      </c>
      <c r="E15" s="7">
        <f t="shared" si="0"/>
        <v>98.65261625711237</v>
      </c>
      <c r="F15" s="6">
        <v>342488.6</v>
      </c>
      <c r="G15" s="6">
        <v>316856.4</v>
      </c>
      <c r="H15" s="7">
        <f t="shared" si="1"/>
        <v>92.51589687948739</v>
      </c>
      <c r="I15" s="6">
        <v>7431.6</v>
      </c>
      <c r="J15" s="6">
        <v>7426</v>
      </c>
      <c r="K15" s="7">
        <f t="shared" si="2"/>
        <v>99.9246461058184</v>
      </c>
      <c r="L15" s="7"/>
      <c r="M15" s="7"/>
      <c r="N15" s="7" t="e">
        <f t="shared" si="3"/>
        <v>#DIV/0!</v>
      </c>
      <c r="O15" s="7"/>
      <c r="P15" s="7"/>
      <c r="Q15" s="7">
        <v>0</v>
      </c>
      <c r="R15" s="7">
        <v>69372.8</v>
      </c>
      <c r="S15" s="6">
        <v>68274.1</v>
      </c>
      <c r="T15" s="7">
        <f t="shared" si="4"/>
        <v>98.41623806448638</v>
      </c>
      <c r="U15" s="9">
        <f aca="true" t="shared" si="7" ref="U15:V17">R15+O15+L15+I15+F15+C15</f>
        <v>644358.8</v>
      </c>
      <c r="V15" s="9">
        <f t="shared" si="7"/>
        <v>614589.8</v>
      </c>
      <c r="W15" s="7">
        <f t="shared" si="6"/>
        <v>95.38005843949054</v>
      </c>
      <c r="X15" s="10"/>
      <c r="Y15" s="10"/>
      <c r="Z15" s="11"/>
      <c r="AA15" s="11"/>
    </row>
    <row r="16" spans="1:27" ht="18.75" customHeight="1">
      <c r="A16" s="4">
        <v>8</v>
      </c>
      <c r="B16" s="5" t="s">
        <v>20</v>
      </c>
      <c r="C16" s="7">
        <v>37155.9</v>
      </c>
      <c r="D16" s="7">
        <v>34436.7</v>
      </c>
      <c r="E16" s="7">
        <f t="shared" si="0"/>
        <v>92.68164679095378</v>
      </c>
      <c r="F16" s="7">
        <v>210086.3</v>
      </c>
      <c r="G16" s="7">
        <v>200627.7</v>
      </c>
      <c r="H16" s="7">
        <f t="shared" si="1"/>
        <v>95.49775497021939</v>
      </c>
      <c r="I16" s="7">
        <v>6160</v>
      </c>
      <c r="J16" s="7">
        <v>6106.7</v>
      </c>
      <c r="K16" s="7">
        <f t="shared" si="2"/>
        <v>99.13474025974025</v>
      </c>
      <c r="L16" s="7"/>
      <c r="M16" s="7"/>
      <c r="N16" s="7" t="e">
        <f t="shared" si="3"/>
        <v>#DIV/0!</v>
      </c>
      <c r="O16" s="7"/>
      <c r="P16" s="7"/>
      <c r="Q16" s="7">
        <v>0</v>
      </c>
      <c r="R16" s="7">
        <f>32553.1+13777.6</f>
        <v>46330.7</v>
      </c>
      <c r="S16" s="7">
        <f>32523.1+13776.2</f>
        <v>46299.3</v>
      </c>
      <c r="T16" s="17">
        <f t="shared" si="4"/>
        <v>99.93222636394444</v>
      </c>
      <c r="U16" s="8">
        <f t="shared" si="7"/>
        <v>299732.9</v>
      </c>
      <c r="V16" s="8">
        <f t="shared" si="7"/>
        <v>287470.4</v>
      </c>
      <c r="W16" s="7">
        <f t="shared" si="6"/>
        <v>95.90885751947818</v>
      </c>
      <c r="X16" s="10"/>
      <c r="Y16" s="10"/>
      <c r="Z16" s="11"/>
      <c r="AA16" s="11"/>
    </row>
    <row r="17" spans="1:56" s="18" customFormat="1" ht="18.75" customHeight="1">
      <c r="A17" s="4">
        <v>9</v>
      </c>
      <c r="B17" s="5" t="s">
        <v>21</v>
      </c>
      <c r="C17" s="8">
        <v>48605.2</v>
      </c>
      <c r="D17" s="8">
        <v>45419.3</v>
      </c>
      <c r="E17" s="7">
        <f t="shared" si="0"/>
        <v>93.44535152617416</v>
      </c>
      <c r="F17" s="6">
        <v>88749.1</v>
      </c>
      <c r="G17" s="6">
        <v>81237.5</v>
      </c>
      <c r="H17" s="7">
        <f t="shared" si="1"/>
        <v>91.53613952141487</v>
      </c>
      <c r="I17" s="6">
        <v>4844.2</v>
      </c>
      <c r="J17" s="6">
        <v>4788.9</v>
      </c>
      <c r="K17" s="7">
        <f t="shared" si="2"/>
        <v>98.85842863630734</v>
      </c>
      <c r="L17" s="7"/>
      <c r="M17" s="7"/>
      <c r="N17" s="7" t="e">
        <f t="shared" si="3"/>
        <v>#DIV/0!</v>
      </c>
      <c r="O17" s="7"/>
      <c r="P17" s="7"/>
      <c r="Q17" s="7">
        <v>0</v>
      </c>
      <c r="R17" s="7">
        <f>11851.9+2433.3</f>
        <v>14285.2</v>
      </c>
      <c r="S17" s="6">
        <f>11833.6+2433.3</f>
        <v>14266.900000000001</v>
      </c>
      <c r="T17" s="7">
        <f t="shared" si="4"/>
        <v>99.87189538823398</v>
      </c>
      <c r="U17" s="9">
        <f t="shared" si="7"/>
        <v>156483.7</v>
      </c>
      <c r="V17" s="9">
        <f t="shared" si="7"/>
        <v>145712.6</v>
      </c>
      <c r="W17" s="8">
        <f t="shared" si="6"/>
        <v>93.11679107792057</v>
      </c>
      <c r="X17" s="10"/>
      <c r="Y17" s="10"/>
      <c r="Z17" s="11"/>
      <c r="AA17" s="11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27" ht="18.75" customHeight="1">
      <c r="A18" s="4">
        <v>10</v>
      </c>
      <c r="B18" s="5" t="s">
        <v>22</v>
      </c>
      <c r="C18" s="6">
        <v>42540.6</v>
      </c>
      <c r="D18" s="6">
        <v>39015.5</v>
      </c>
      <c r="E18" s="7">
        <f t="shared" si="0"/>
        <v>91.71356304330452</v>
      </c>
      <c r="F18" s="6">
        <v>82295.3</v>
      </c>
      <c r="G18" s="6">
        <v>77389.4</v>
      </c>
      <c r="H18" s="7">
        <f t="shared" si="1"/>
        <v>94.03866320433852</v>
      </c>
      <c r="I18" s="6">
        <v>4020.8</v>
      </c>
      <c r="J18" s="6">
        <v>3998.1</v>
      </c>
      <c r="K18" s="7">
        <f t="shared" si="2"/>
        <v>99.43543573418225</v>
      </c>
      <c r="L18" s="7"/>
      <c r="M18" s="7"/>
      <c r="N18" s="7" t="e">
        <f t="shared" si="3"/>
        <v>#DIV/0!</v>
      </c>
      <c r="O18" s="7"/>
      <c r="P18" s="7"/>
      <c r="Q18" s="7">
        <v>0</v>
      </c>
      <c r="R18" s="8">
        <f>24679.7-0.04</f>
        <v>24679.66</v>
      </c>
      <c r="S18" s="6">
        <f>24671.3-0.01</f>
        <v>24671.29</v>
      </c>
      <c r="T18" s="8">
        <f t="shared" si="4"/>
        <v>99.96608543229526</v>
      </c>
      <c r="U18" s="8">
        <f>R18+O18+L18+I18+F18+C18-0.06</f>
        <v>153536.30000000002</v>
      </c>
      <c r="V18" s="8">
        <f>S18+P18+M18+J18+G18+D18-0.03</f>
        <v>145074.25999999998</v>
      </c>
      <c r="W18" s="7">
        <f t="shared" si="6"/>
        <v>94.4885737118844</v>
      </c>
      <c r="X18" s="10"/>
      <c r="Y18" s="10"/>
      <c r="Z18" s="11"/>
      <c r="AA18" s="11"/>
    </row>
    <row r="19" spans="1:27" ht="18.75" customHeight="1">
      <c r="A19" s="4">
        <v>11</v>
      </c>
      <c r="B19" s="5" t="s">
        <v>23</v>
      </c>
      <c r="C19" s="6">
        <v>43900.2</v>
      </c>
      <c r="D19" s="7">
        <v>39500.6</v>
      </c>
      <c r="E19" s="7">
        <f t="shared" si="0"/>
        <v>89.97817777595547</v>
      </c>
      <c r="F19" s="6">
        <v>81475.9</v>
      </c>
      <c r="G19" s="6">
        <v>75399.2</v>
      </c>
      <c r="H19" s="7">
        <f t="shared" si="1"/>
        <v>92.54172092606525</v>
      </c>
      <c r="I19" s="6">
        <v>5339.1</v>
      </c>
      <c r="J19" s="6">
        <v>4728.7</v>
      </c>
      <c r="K19" s="7">
        <f t="shared" si="2"/>
        <v>88.5673615403345</v>
      </c>
      <c r="L19" s="7"/>
      <c r="M19" s="7"/>
      <c r="N19" s="7" t="e">
        <f t="shared" si="3"/>
        <v>#DIV/0!</v>
      </c>
      <c r="O19" s="7"/>
      <c r="P19" s="7"/>
      <c r="Q19" s="7">
        <v>0</v>
      </c>
      <c r="R19" s="7">
        <v>30660.6</v>
      </c>
      <c r="S19" s="6">
        <v>30136.2</v>
      </c>
      <c r="T19" s="7">
        <f t="shared" si="4"/>
        <v>98.28966165045695</v>
      </c>
      <c r="U19" s="9">
        <f>R19+O19+L19+I19+F19+C19</f>
        <v>161375.8</v>
      </c>
      <c r="V19" s="9">
        <f>S19+P19+M19+J19+G19+D19</f>
        <v>149764.7</v>
      </c>
      <c r="W19" s="7">
        <f t="shared" si="6"/>
        <v>92.80493109871493</v>
      </c>
      <c r="X19" s="10"/>
      <c r="Y19" s="10"/>
      <c r="Z19" s="11"/>
      <c r="AA19" s="11"/>
    </row>
    <row r="20" spans="1:27" ht="18.75" customHeight="1">
      <c r="A20" s="4">
        <v>12</v>
      </c>
      <c r="B20" s="5" t="s">
        <v>24</v>
      </c>
      <c r="C20" s="6">
        <v>50835.2</v>
      </c>
      <c r="D20" s="6">
        <v>44544.7</v>
      </c>
      <c r="E20" s="7">
        <f t="shared" si="0"/>
        <v>87.62570030215284</v>
      </c>
      <c r="F20" s="6">
        <v>152166.4</v>
      </c>
      <c r="G20" s="6">
        <v>142314.1</v>
      </c>
      <c r="H20" s="7">
        <f t="shared" si="1"/>
        <v>93.52531176396367</v>
      </c>
      <c r="I20" s="6">
        <v>6519.8</v>
      </c>
      <c r="J20" s="6">
        <v>6205.5</v>
      </c>
      <c r="K20" s="7">
        <f t="shared" si="2"/>
        <v>95.17929997852694</v>
      </c>
      <c r="L20" s="7"/>
      <c r="M20" s="7"/>
      <c r="N20" s="7" t="e">
        <f t="shared" si="3"/>
        <v>#DIV/0!</v>
      </c>
      <c r="O20" s="7"/>
      <c r="P20" s="7"/>
      <c r="Q20" s="7">
        <v>0</v>
      </c>
      <c r="R20" s="7">
        <v>30066.8</v>
      </c>
      <c r="S20" s="6">
        <v>28834.8</v>
      </c>
      <c r="T20" s="7">
        <f t="shared" si="4"/>
        <v>95.90245719531177</v>
      </c>
      <c r="U20" s="9">
        <v>239588.2</v>
      </c>
      <c r="V20" s="9">
        <f>D20+G20+J20+S20</f>
        <v>221899.09999999998</v>
      </c>
      <c r="W20" s="7">
        <f t="shared" si="6"/>
        <v>92.61687345203143</v>
      </c>
      <c r="X20" s="10"/>
      <c r="Y20" s="10"/>
      <c r="Z20" s="11"/>
      <c r="AA20" s="11"/>
    </row>
    <row r="21" spans="1:27" s="22" customFormat="1" ht="18.75" customHeight="1">
      <c r="A21" s="19">
        <v>13</v>
      </c>
      <c r="B21" s="20" t="s">
        <v>25</v>
      </c>
      <c r="C21" s="7">
        <v>98157.5</v>
      </c>
      <c r="D21" s="7">
        <v>93809</v>
      </c>
      <c r="E21" s="7">
        <f t="shared" si="0"/>
        <v>95.5698749458778</v>
      </c>
      <c r="F21" s="7">
        <v>151770.6</v>
      </c>
      <c r="G21" s="7">
        <v>141176.4</v>
      </c>
      <c r="H21" s="7">
        <f t="shared" si="1"/>
        <v>93.01959668078007</v>
      </c>
      <c r="I21" s="7">
        <v>5510.9</v>
      </c>
      <c r="J21" s="7">
        <v>5423.1</v>
      </c>
      <c r="K21" s="7">
        <f t="shared" si="2"/>
        <v>98.40679380863381</v>
      </c>
      <c r="L21" s="7"/>
      <c r="M21" s="7"/>
      <c r="N21" s="7" t="e">
        <f t="shared" si="3"/>
        <v>#DIV/0!</v>
      </c>
      <c r="O21" s="7"/>
      <c r="P21" s="7"/>
      <c r="Q21" s="7">
        <v>0</v>
      </c>
      <c r="R21" s="7">
        <f>31487.6+0.03</f>
        <v>31487.629999999997</v>
      </c>
      <c r="S21" s="7">
        <f>31468+0.02</f>
        <v>31468.02</v>
      </c>
      <c r="T21" s="7">
        <f t="shared" si="4"/>
        <v>99.93772157510745</v>
      </c>
      <c r="U21" s="9">
        <f>C21+F21+I21+R21</f>
        <v>286926.63</v>
      </c>
      <c r="V21" s="9">
        <f>S21+P21+M21+J21+G21+D21</f>
        <v>271876.52</v>
      </c>
      <c r="W21" s="7">
        <f t="shared" si="6"/>
        <v>94.75471830551247</v>
      </c>
      <c r="X21" s="10"/>
      <c r="Y21" s="10"/>
      <c r="Z21" s="21"/>
      <c r="AA21" s="21"/>
    </row>
    <row r="22" spans="1:27" ht="18.75" customHeight="1">
      <c r="A22" s="4">
        <v>14</v>
      </c>
      <c r="B22" s="5" t="s">
        <v>26</v>
      </c>
      <c r="C22" s="6">
        <v>22411</v>
      </c>
      <c r="D22" s="6">
        <v>15394</v>
      </c>
      <c r="E22" s="7">
        <f t="shared" si="0"/>
        <v>68.68948284324662</v>
      </c>
      <c r="F22" s="6">
        <v>47494.1</v>
      </c>
      <c r="G22" s="7">
        <v>44859.1</v>
      </c>
      <c r="H22" s="7">
        <f t="shared" si="1"/>
        <v>94.45194245179927</v>
      </c>
      <c r="I22" s="6">
        <v>2721.4</v>
      </c>
      <c r="J22" s="6">
        <v>2545.2</v>
      </c>
      <c r="K22" s="7">
        <f t="shared" si="2"/>
        <v>93.52539134269125</v>
      </c>
      <c r="L22" s="7">
        <v>0</v>
      </c>
      <c r="M22" s="7">
        <v>0</v>
      </c>
      <c r="N22" s="7" t="e">
        <v>#DIV/0!</v>
      </c>
      <c r="O22" s="7">
        <v>0</v>
      </c>
      <c r="P22" s="7">
        <v>0</v>
      </c>
      <c r="Q22" s="7">
        <v>0</v>
      </c>
      <c r="R22" s="7">
        <v>4328.9</v>
      </c>
      <c r="S22" s="6">
        <v>4328.8</v>
      </c>
      <c r="T22" s="7">
        <f t="shared" si="4"/>
        <v>99.99768994432767</v>
      </c>
      <c r="U22" s="8">
        <v>76955.4</v>
      </c>
      <c r="V22" s="8">
        <v>67127.1</v>
      </c>
      <c r="W22" s="7">
        <f t="shared" si="6"/>
        <v>87.22857655213281</v>
      </c>
      <c r="X22" s="10"/>
      <c r="Y22" s="10"/>
      <c r="Z22" s="11"/>
      <c r="AA22" s="11"/>
    </row>
    <row r="23" spans="1:27" ht="18.75" customHeight="1">
      <c r="A23" s="4">
        <v>15</v>
      </c>
      <c r="B23" s="5" t="s">
        <v>27</v>
      </c>
      <c r="C23" s="23">
        <f>659570.4+307215.4</f>
        <v>966785.8</v>
      </c>
      <c r="D23" s="23">
        <v>867369.9</v>
      </c>
      <c r="E23" s="24">
        <f t="shared" si="0"/>
        <v>89.71686385960571</v>
      </c>
      <c r="F23" s="23">
        <f>750005.1+42961.6</f>
        <v>792966.7</v>
      </c>
      <c r="G23" s="23">
        <v>734239.2</v>
      </c>
      <c r="H23" s="24">
        <f t="shared" si="1"/>
        <v>92.59395129707212</v>
      </c>
      <c r="I23" s="23">
        <v>41453.3</v>
      </c>
      <c r="J23" s="23">
        <v>41138.1</v>
      </c>
      <c r="K23" s="24">
        <f t="shared" si="2"/>
        <v>99.23962627824562</v>
      </c>
      <c r="L23" s="24"/>
      <c r="M23" s="24"/>
      <c r="N23" s="24" t="e">
        <f>M23/L23*100</f>
        <v>#DIV/0!</v>
      </c>
      <c r="O23" s="24"/>
      <c r="P23" s="24"/>
      <c r="Q23" s="24">
        <v>0</v>
      </c>
      <c r="R23" s="23">
        <v>113861.74</v>
      </c>
      <c r="S23" s="23">
        <v>110414.82</v>
      </c>
      <c r="T23" s="24">
        <f t="shared" si="4"/>
        <v>96.97271445175527</v>
      </c>
      <c r="U23" s="23">
        <f>R23+O23+L23+I23+F23+C23</f>
        <v>1915067.54</v>
      </c>
      <c r="V23" s="23">
        <f>D23+G23+J23+S23</f>
        <v>1753162.0200000003</v>
      </c>
      <c r="W23" s="24">
        <f t="shared" si="6"/>
        <v>91.54570182939867</v>
      </c>
      <c r="X23" s="10"/>
      <c r="Y23" s="10"/>
      <c r="Z23" s="11"/>
      <c r="AA23" s="11"/>
    </row>
    <row r="24" spans="1:27" ht="18.75" customHeight="1">
      <c r="A24" s="4">
        <v>16</v>
      </c>
      <c r="B24" s="5" t="s">
        <v>28</v>
      </c>
      <c r="C24" s="25">
        <f>156880.5+62383+2752+11618.4+5781+1690</f>
        <v>241104.9</v>
      </c>
      <c r="D24" s="25">
        <f>194315.6+350+4763.5+10329.6+34.9</f>
        <v>209793.6</v>
      </c>
      <c r="E24" s="7">
        <f t="shared" si="0"/>
        <v>87.01341200448437</v>
      </c>
      <c r="F24" s="25">
        <f>154019.9+32665+15022.6+4950+24868.7+312.6+2868.8</f>
        <v>234707.6</v>
      </c>
      <c r="G24" s="25">
        <f>176461.1+2478.7+4888.8+186.2+21835.9+30</f>
        <v>205880.7</v>
      </c>
      <c r="H24" s="7">
        <f t="shared" si="1"/>
        <v>87.71795203904774</v>
      </c>
      <c r="I24" s="6">
        <f>28699.8+1735+75</f>
        <v>30509.8</v>
      </c>
      <c r="J24" s="6">
        <v>29537.6</v>
      </c>
      <c r="K24" s="7">
        <f t="shared" si="2"/>
        <v>96.8134828809104</v>
      </c>
      <c r="L24" s="7"/>
      <c r="M24" s="7"/>
      <c r="N24" s="7" t="e">
        <f t="shared" si="3"/>
        <v>#DIV/0!</v>
      </c>
      <c r="O24" s="7"/>
      <c r="P24" s="7"/>
      <c r="Q24" s="7">
        <v>0</v>
      </c>
      <c r="R24" s="7">
        <f>31396.4+5879+150+1</f>
        <v>37426.4</v>
      </c>
      <c r="S24" s="6">
        <f>37074.1+0.4</f>
        <v>37074.5</v>
      </c>
      <c r="T24" s="7">
        <f t="shared" si="4"/>
        <v>99.05975461171793</v>
      </c>
      <c r="U24" s="8">
        <f>R24+O24+L24+I24+F24+C24</f>
        <v>543748.7</v>
      </c>
      <c r="V24" s="8">
        <f>S24+P24+M24+J24+G24+D24</f>
        <v>482286.4</v>
      </c>
      <c r="W24" s="7">
        <f t="shared" si="6"/>
        <v>88.69656148143436</v>
      </c>
      <c r="X24" s="10"/>
      <c r="Y24" s="10"/>
      <c r="Z24" s="11"/>
      <c r="AA24" s="11"/>
    </row>
    <row r="25" spans="1:27" ht="18.75" customHeight="1">
      <c r="A25" s="4">
        <v>17</v>
      </c>
      <c r="B25" s="5" t="s">
        <v>29</v>
      </c>
      <c r="C25" s="6">
        <v>100388.3</v>
      </c>
      <c r="D25" s="6">
        <v>86290.8</v>
      </c>
      <c r="E25" s="7">
        <f t="shared" si="0"/>
        <v>85.95702885694847</v>
      </c>
      <c r="F25" s="6">
        <v>88228.6</v>
      </c>
      <c r="G25" s="6">
        <v>77033.2</v>
      </c>
      <c r="H25" s="7">
        <f t="shared" si="1"/>
        <v>87.31091732159412</v>
      </c>
      <c r="I25" s="6">
        <v>14703.3</v>
      </c>
      <c r="J25" s="6">
        <v>13750.1</v>
      </c>
      <c r="K25" s="7">
        <f t="shared" si="2"/>
        <v>93.5171016030415</v>
      </c>
      <c r="L25" s="7"/>
      <c r="M25" s="7"/>
      <c r="N25" s="7" t="e">
        <f t="shared" si="3"/>
        <v>#DIV/0!</v>
      </c>
      <c r="O25" s="7"/>
      <c r="P25" s="7"/>
      <c r="Q25" s="7">
        <v>0</v>
      </c>
      <c r="R25" s="7">
        <v>15167.8</v>
      </c>
      <c r="S25" s="6">
        <f>14533.7+0.01</f>
        <v>14533.710000000001</v>
      </c>
      <c r="T25" s="7">
        <f t="shared" si="4"/>
        <v>95.81949920225743</v>
      </c>
      <c r="U25" s="8">
        <f>R25+O25+L25+I25+F25+C25</f>
        <v>218488</v>
      </c>
      <c r="V25" s="8">
        <f>S25+P25+M25+J25+G25+D25</f>
        <v>191607.81</v>
      </c>
      <c r="W25" s="7">
        <f t="shared" si="6"/>
        <v>87.69717787704587</v>
      </c>
      <c r="X25" s="10"/>
      <c r="Y25" s="10"/>
      <c r="Z25" s="11"/>
      <c r="AA25" s="11"/>
    </row>
    <row r="26" spans="1:25" s="30" customFormat="1" ht="21" customHeight="1">
      <c r="A26" s="26"/>
      <c r="B26" s="27" t="s">
        <v>30</v>
      </c>
      <c r="C26" s="25">
        <f>SUM(C9:C25)</f>
        <v>2281404.9852899997</v>
      </c>
      <c r="D26" s="28">
        <f>SUM(D9:D25)</f>
        <v>2060569.3953600002</v>
      </c>
      <c r="E26" s="25">
        <f t="shared" si="0"/>
        <v>90.32019341792014</v>
      </c>
      <c r="F26" s="25">
        <f>SUM(F9:F25)</f>
        <v>3099423.31967</v>
      </c>
      <c r="G26" s="28">
        <f>SUM(G9:G25)</f>
        <v>2854761.40857</v>
      </c>
      <c r="H26" s="25">
        <f t="shared" si="1"/>
        <v>92.10621183794765</v>
      </c>
      <c r="I26" s="25">
        <f>SUM(I9:I25)</f>
        <v>163785.04879999996</v>
      </c>
      <c r="J26" s="25">
        <f>SUM(J9:J25)</f>
        <v>158322.53314</v>
      </c>
      <c r="K26" s="25">
        <f t="shared" si="2"/>
        <v>96.66482642950498</v>
      </c>
      <c r="L26" s="28">
        <f>SUM(L9:L25)</f>
        <v>0</v>
      </c>
      <c r="M26" s="28">
        <f>SUM(M9:M25)</f>
        <v>0</v>
      </c>
      <c r="N26" s="25" t="e">
        <f t="shared" si="3"/>
        <v>#DIV/0!</v>
      </c>
      <c r="O26" s="28">
        <f>SUM(O9:O25)</f>
        <v>0</v>
      </c>
      <c r="P26" s="28">
        <f>SUM(P9:P25)</f>
        <v>0</v>
      </c>
      <c r="Q26" s="25">
        <v>0</v>
      </c>
      <c r="R26" s="28">
        <f>SUM(R9:R25)</f>
        <v>608061.53</v>
      </c>
      <c r="S26" s="25">
        <f>SUM(S9:S25)</f>
        <v>596084.5</v>
      </c>
      <c r="T26" s="25">
        <f t="shared" si="4"/>
        <v>98.03029308563559</v>
      </c>
      <c r="U26" s="32">
        <f>SUM(U9:U25)</f>
        <v>6152674.82376</v>
      </c>
      <c r="V26" s="32">
        <f>SUM(V9:V25)</f>
        <v>5669737.80707</v>
      </c>
      <c r="W26" s="25">
        <f t="shared" si="6"/>
        <v>92.1507794492076</v>
      </c>
      <c r="X26" s="29"/>
      <c r="Y26" s="29"/>
    </row>
    <row r="27" spans="1:25" ht="20.25" customHeight="1">
      <c r="A27" s="4">
        <v>18</v>
      </c>
      <c r="B27" s="5" t="s">
        <v>31</v>
      </c>
      <c r="C27" s="31">
        <v>0</v>
      </c>
      <c r="D27" s="6">
        <v>0</v>
      </c>
      <c r="E27" s="7">
        <v>0</v>
      </c>
      <c r="F27" s="6">
        <f>85723.8+612985.262</f>
        <v>698709.062</v>
      </c>
      <c r="G27" s="6">
        <f>84723.8+587932.162</f>
        <v>672655.962</v>
      </c>
      <c r="H27" s="7">
        <f t="shared" si="1"/>
        <v>96.27125202506677</v>
      </c>
      <c r="I27" s="6">
        <f>22021.5+55274.62</f>
        <v>77296.12</v>
      </c>
      <c r="J27" s="6">
        <f>18712.1+52344.619</f>
        <v>71056.719</v>
      </c>
      <c r="K27" s="7">
        <f t="shared" si="2"/>
        <v>91.92792471342676</v>
      </c>
      <c r="L27" s="6"/>
      <c r="M27" s="6"/>
      <c r="N27" s="7" t="e">
        <f t="shared" si="3"/>
        <v>#DIV/0!</v>
      </c>
      <c r="O27" s="6">
        <f>128785.6+525189.1</f>
        <v>653974.7</v>
      </c>
      <c r="P27" s="6">
        <f>112747+497793</f>
        <v>610540</v>
      </c>
      <c r="Q27" s="7">
        <f>P27/O27*100</f>
        <v>93.3583516304224</v>
      </c>
      <c r="R27" s="7">
        <f>17971+176547.4313</f>
        <v>194518.4313</v>
      </c>
      <c r="S27" s="6">
        <f>17971+161276.585+0.04</f>
        <v>179247.625</v>
      </c>
      <c r="T27" s="7">
        <f t="shared" si="4"/>
        <v>92.14942964636175</v>
      </c>
      <c r="U27" s="8">
        <f>R27+O27+L27+I27+F27+C27</f>
        <v>1624498.3133</v>
      </c>
      <c r="V27" s="8">
        <f>S27+P27+M27+J27+G27+D27</f>
        <v>1533500.306</v>
      </c>
      <c r="W27" s="7">
        <f t="shared" si="6"/>
        <v>94.39839324208673</v>
      </c>
      <c r="X27" s="22"/>
      <c r="Y27" s="22"/>
    </row>
    <row r="28" spans="1:25" s="30" customFormat="1" ht="18.75" customHeight="1">
      <c r="A28" s="26"/>
      <c r="B28" s="27" t="s">
        <v>32</v>
      </c>
      <c r="C28" s="25">
        <f>C26+C27</f>
        <v>2281404.9852899997</v>
      </c>
      <c r="D28" s="25">
        <f>D26+D27</f>
        <v>2060569.3953600002</v>
      </c>
      <c r="E28" s="25">
        <f t="shared" si="0"/>
        <v>90.32019341792014</v>
      </c>
      <c r="F28" s="25">
        <f>F26+F27</f>
        <v>3798132.38167</v>
      </c>
      <c r="G28" s="25">
        <f>G26+G27</f>
        <v>3527417.3705700003</v>
      </c>
      <c r="H28" s="25">
        <f t="shared" si="1"/>
        <v>92.87241770701607</v>
      </c>
      <c r="I28" s="25">
        <f>I26+I27</f>
        <v>241081.16879999996</v>
      </c>
      <c r="J28" s="25">
        <f>J26+J27</f>
        <v>229379.25214</v>
      </c>
      <c r="K28" s="25">
        <f t="shared" si="2"/>
        <v>95.14606772555187</v>
      </c>
      <c r="L28" s="25">
        <f>L26+L27</f>
        <v>0</v>
      </c>
      <c r="M28" s="25">
        <f>M26+M27</f>
        <v>0</v>
      </c>
      <c r="N28" s="25" t="e">
        <f t="shared" si="3"/>
        <v>#DIV/0!</v>
      </c>
      <c r="O28" s="25">
        <f>O26+O27</f>
        <v>653974.7</v>
      </c>
      <c r="P28" s="25">
        <f>P26+P27</f>
        <v>610540</v>
      </c>
      <c r="Q28" s="25">
        <f>P28/O28*100</f>
        <v>93.3583516304224</v>
      </c>
      <c r="R28" s="25">
        <f>R26+R27</f>
        <v>802579.9613000001</v>
      </c>
      <c r="S28" s="25">
        <f>S26+S27</f>
        <v>775332.125</v>
      </c>
      <c r="T28" s="25">
        <f t="shared" si="4"/>
        <v>96.60496927236201</v>
      </c>
      <c r="U28" s="32">
        <f>U26+U27</f>
        <v>7777173.13706</v>
      </c>
      <c r="V28" s="32">
        <f>V26+V27</f>
        <v>7203238.11307</v>
      </c>
      <c r="W28" s="25">
        <f t="shared" si="6"/>
        <v>92.62026170852403</v>
      </c>
      <c r="X28" s="29"/>
      <c r="Y28" s="29"/>
    </row>
    <row r="29" spans="1:25" ht="29.25" customHeight="1">
      <c r="A29" s="59" t="s">
        <v>33</v>
      </c>
      <c r="B29" s="60"/>
      <c r="C29" s="33"/>
      <c r="D29" s="17">
        <f>D28/V28*100</f>
        <v>28.606154107569704</v>
      </c>
      <c r="E29" s="33"/>
      <c r="F29" s="33"/>
      <c r="G29" s="17">
        <f>G28/V28*100</f>
        <v>48.96988431035809</v>
      </c>
      <c r="H29" s="33"/>
      <c r="I29" s="33"/>
      <c r="J29" s="17">
        <f>J28/V28*100</f>
        <v>3.1843908050714043</v>
      </c>
      <c r="K29" s="33"/>
      <c r="L29" s="33"/>
      <c r="M29" s="33"/>
      <c r="N29" s="33"/>
      <c r="O29" s="33"/>
      <c r="P29" s="17">
        <f>P28/V28*100</f>
        <v>8.475910283906881</v>
      </c>
      <c r="Q29" s="33"/>
      <c r="R29" s="33"/>
      <c r="S29" s="17">
        <f>S28/V28*100</f>
        <v>10.763660909573286</v>
      </c>
      <c r="T29" s="33"/>
      <c r="U29" s="33"/>
      <c r="V29" s="34">
        <v>100</v>
      </c>
      <c r="W29" s="33"/>
      <c r="X29" s="22"/>
      <c r="Y29" s="22"/>
    </row>
    <row r="30" ht="12.75"/>
    <row r="31" spans="6:22" ht="12.75"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5"/>
      <c r="V31" s="37"/>
    </row>
    <row r="32" spans="21:22" ht="12.75">
      <c r="U32" s="37"/>
      <c r="V32" s="37"/>
    </row>
    <row r="33" spans="21:22" ht="12.75">
      <c r="U33" s="37"/>
      <c r="V33" s="37"/>
    </row>
    <row r="34" ht="12" customHeight="1"/>
    <row r="35" ht="12.75">
      <c r="U35" s="38"/>
    </row>
    <row r="36" ht="12.75"/>
    <row r="37" spans="21:22" ht="12.75">
      <c r="U37" s="39"/>
      <c r="V37" s="39"/>
    </row>
  </sheetData>
  <mergeCells count="35">
    <mergeCell ref="W6:W8"/>
    <mergeCell ref="Y6:Y8"/>
    <mergeCell ref="A29:B29"/>
    <mergeCell ref="S6:S8"/>
    <mergeCell ref="T6:T8"/>
    <mergeCell ref="U6:U8"/>
    <mergeCell ref="V6:V8"/>
    <mergeCell ref="O6:O8"/>
    <mergeCell ref="P6:P8"/>
    <mergeCell ref="Q6:Q8"/>
    <mergeCell ref="R6:R8"/>
    <mergeCell ref="K6:K8"/>
    <mergeCell ref="L6:L8"/>
    <mergeCell ref="M6:M8"/>
    <mergeCell ref="N6:N8"/>
    <mergeCell ref="R4:T5"/>
    <mergeCell ref="U4:W5"/>
    <mergeCell ref="C6:C8"/>
    <mergeCell ref="D6:D8"/>
    <mergeCell ref="E6:E8"/>
    <mergeCell ref="F6:F8"/>
    <mergeCell ref="G6:G8"/>
    <mergeCell ref="H6:H8"/>
    <mergeCell ref="I6:I8"/>
    <mergeCell ref="J6:J8"/>
    <mergeCell ref="R1:S1"/>
    <mergeCell ref="V1:W1"/>
    <mergeCell ref="A2:W3"/>
    <mergeCell ref="A4:A8"/>
    <mergeCell ref="B4:B8"/>
    <mergeCell ref="C4:E5"/>
    <mergeCell ref="F4:H5"/>
    <mergeCell ref="I4:K5"/>
    <mergeCell ref="L4:N5"/>
    <mergeCell ref="O4:Q5"/>
  </mergeCells>
  <printOptions/>
  <pageMargins left="0.75" right="0.75" top="1" bottom="1" header="0.5" footer="0.5"/>
  <pageSetup fitToHeight="1" fitToWidth="1" horizontalDpi="600" verticalDpi="600" orientation="landscape" paperSize="9" scale="63" r:id="rId3"/>
  <colBreaks count="1" manualBreakCount="1">
    <brk id="2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за 2016 год</dc:title>
  <dc:subject/>
  <dc:creator>User089</dc:creator>
  <cp:keywords/>
  <dc:description/>
  <cp:lastModifiedBy>User052</cp:lastModifiedBy>
  <cp:lastPrinted>2017-03-30T13:46:54Z</cp:lastPrinted>
  <dcterms:created xsi:type="dcterms:W3CDTF">2017-03-30T13:44:59Z</dcterms:created>
  <dcterms:modified xsi:type="dcterms:W3CDTF">2017-03-30T14:02:11Z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XXJ7TYMEEKJ2-286-40</vt:lpwstr>
  </property>
  <property fmtid="{D5CDD505-2E9C-101B-9397-08002B2CF9AE}" pid="4" name="_dlc_DocIdItemGu">
    <vt:lpwstr>7e5d93a3-478c-4014-a593-7946f9ec16af</vt:lpwstr>
  </property>
  <property fmtid="{D5CDD505-2E9C-101B-9397-08002B2CF9AE}" pid="5" name="_dlc_DocIdU">
    <vt:lpwstr>https://vip.gov.mari.ru/minobr/_layouts/DocIdRedir.aspx?ID=XXJ7TYMEEKJ2-286-40, XXJ7TYMEEKJ2-286-40</vt:lpwstr>
  </property>
  <property fmtid="{D5CDD505-2E9C-101B-9397-08002B2CF9AE}" pid="6" name="Описан">
    <vt:lpwstr/>
  </property>
</Properties>
</file>